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220" windowHeight="9330" activeTab="2"/>
  </bookViews>
  <sheets>
    <sheet name="Description" sheetId="1" r:id="rId1"/>
    <sheet name="RT8458E_Non-PF" sheetId="2" r:id="rId2"/>
    <sheet name="RT8458E_PF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<sst xmlns="http://schemas.openxmlformats.org/spreadsheetml/2006/main" count="83" uniqueCount="64">
  <si>
    <t>Toff(us)</t>
  </si>
  <si>
    <t>Ton(us)</t>
  </si>
  <si>
    <t>Efficiency(%)</t>
  </si>
  <si>
    <t>Cells are color coded as follows:</t>
  </si>
  <si>
    <t xml:space="preserve">Function </t>
  </si>
  <si>
    <t xml:space="preserve"> Description</t>
  </si>
  <si>
    <t>Comments</t>
  </si>
  <si>
    <t>Inductor and Capacitor</t>
  </si>
  <si>
    <t>A minimum value for an ideal output filter capacitor can be obtained. The minimum value of inductance
can be calculated.</t>
  </si>
  <si>
    <t>Indicates user input parameters</t>
  </si>
  <si>
    <t>Indicates the unchanged parameters</t>
  </si>
  <si>
    <t>Indicates calculated values</t>
  </si>
  <si>
    <t>Rev.</t>
  </si>
  <si>
    <t>Date</t>
  </si>
  <si>
    <t>Description</t>
  </si>
  <si>
    <t>V1.0</t>
  </si>
  <si>
    <r>
      <t xml:space="preserve">Patrick Huang 
E-mail : patrick_huang@richtek.com 
Tel : 886-3-5526789 ext:2840
Application Enginneering Dept. 
System Development Division 
RICHTEK TECHNOLOGY CORP. </t>
    </r>
    <r>
      <rPr>
        <b/>
        <sz val="12"/>
        <rFont val="Arial"/>
        <family val="2"/>
      </rPr>
      <t xml:space="preserve">
</t>
    </r>
  </si>
  <si>
    <t>Design Formula Table</t>
  </si>
  <si>
    <r>
      <t>V</t>
    </r>
    <r>
      <rPr>
        <b/>
        <vertAlign val="subscript"/>
        <sz val="10"/>
        <rFont val="Arial"/>
        <family val="2"/>
      </rPr>
      <t>NOM,AC</t>
    </r>
    <r>
      <rPr>
        <b/>
        <sz val="10"/>
        <rFont val="Arial"/>
        <family val="2"/>
      </rPr>
      <t>(Vrms)</t>
    </r>
  </si>
  <si>
    <r>
      <t>V</t>
    </r>
    <r>
      <rPr>
        <b/>
        <vertAlign val="subscript"/>
        <sz val="10"/>
        <rFont val="Arial"/>
        <family val="2"/>
      </rPr>
      <t>MIN,AC</t>
    </r>
    <r>
      <rPr>
        <b/>
        <sz val="10"/>
        <rFont val="Arial"/>
        <family val="2"/>
      </rPr>
      <t>(Vrms)</t>
    </r>
  </si>
  <si>
    <r>
      <t>V</t>
    </r>
    <r>
      <rPr>
        <b/>
        <vertAlign val="subscript"/>
        <sz val="10"/>
        <rFont val="Arial"/>
        <family val="2"/>
      </rPr>
      <t>MAX,AC</t>
    </r>
    <r>
      <rPr>
        <b/>
        <sz val="10"/>
        <rFont val="Arial"/>
        <family val="2"/>
      </rPr>
      <t>(Vrms)</t>
    </r>
  </si>
  <si>
    <t>AC Input Voltage Range</t>
  </si>
  <si>
    <t>Expected Efficiency</t>
  </si>
  <si>
    <t>Typical switching Frequency</t>
  </si>
  <si>
    <t>Stabilized LED Load set</t>
  </si>
  <si>
    <t>Calculated Values</t>
  </si>
  <si>
    <r>
      <t>V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>(V)</t>
    </r>
  </si>
  <si>
    <t>AC Input freq(Hz)</t>
  </si>
  <si>
    <r>
      <t>f</t>
    </r>
    <r>
      <rPr>
        <b/>
        <vertAlign val="subscript"/>
        <sz val="10"/>
        <rFont val="Arial"/>
        <family val="2"/>
      </rPr>
      <t>SW</t>
    </r>
    <r>
      <rPr>
        <b/>
        <sz val="10"/>
        <rFont val="Arial"/>
        <family val="2"/>
      </rPr>
      <t>(KHz)</t>
    </r>
  </si>
  <si>
    <r>
      <t>Periods T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(us)</t>
    </r>
  </si>
  <si>
    <t>Duty cycle D(%)</t>
  </si>
  <si>
    <r>
      <t>C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>(uF)</t>
    </r>
  </si>
  <si>
    <t>Determine the output Cap and external components</t>
  </si>
  <si>
    <t>1M</t>
  </si>
  <si>
    <r>
      <t>I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>(mA)</t>
    </r>
  </si>
  <si>
    <t>R1(Ω)</t>
  </si>
  <si>
    <t>R2(Ω)</t>
  </si>
  <si>
    <r>
      <t>I</t>
    </r>
    <r>
      <rPr>
        <b/>
        <vertAlign val="subscript"/>
        <sz val="10"/>
        <rFont val="Arial"/>
        <family val="2"/>
      </rPr>
      <t>OUT_MAX</t>
    </r>
    <r>
      <rPr>
        <b/>
        <sz val="10"/>
        <rFont val="Arial"/>
        <family val="2"/>
      </rPr>
      <t>(mA)</t>
    </r>
  </si>
  <si>
    <r>
      <t>I</t>
    </r>
    <r>
      <rPr>
        <b/>
        <vertAlign val="subscript"/>
        <sz val="10"/>
        <rFont val="Arial"/>
        <family val="2"/>
      </rPr>
      <t>OUT_MIN</t>
    </r>
    <r>
      <rPr>
        <b/>
        <sz val="10"/>
        <rFont val="Arial"/>
        <family val="2"/>
      </rPr>
      <t>(mA)</t>
    </r>
  </si>
  <si>
    <t>ACTL Voltage</t>
  </si>
  <si>
    <t>C1(nF)</t>
  </si>
  <si>
    <t>Sense Voltage(mV)</t>
  </si>
  <si>
    <r>
      <t>C</t>
    </r>
    <r>
      <rPr>
        <b/>
        <vertAlign val="subscript"/>
        <sz val="10"/>
        <rFont val="Arial"/>
        <family val="2"/>
      </rPr>
      <t xml:space="preserve">IN </t>
    </r>
    <r>
      <rPr>
        <b/>
        <sz val="10"/>
        <rFont val="Arial"/>
        <family val="2"/>
      </rPr>
      <t>(uF)</t>
    </r>
  </si>
  <si>
    <t>2012.02.16</t>
  </si>
  <si>
    <t xml:space="preserve">   RT8458E Design Tool</t>
  </si>
  <si>
    <r>
      <t>I</t>
    </r>
    <r>
      <rPr>
        <b/>
        <vertAlign val="subscript"/>
        <sz val="10"/>
        <rFont val="Arial"/>
        <family val="2"/>
      </rPr>
      <t>OUT_Peak Ripple</t>
    </r>
    <r>
      <rPr>
        <b/>
        <sz val="10"/>
        <rFont val="Arial"/>
        <family val="2"/>
      </rPr>
      <t>(%)</t>
    </r>
  </si>
  <si>
    <t>Suggestion Output Current 
Peak Ripple (±%)</t>
  </si>
  <si>
    <r>
      <t>I</t>
    </r>
    <r>
      <rPr>
        <b/>
        <vertAlign val="subscript"/>
        <sz val="10"/>
        <rFont val="Arial"/>
        <family val="2"/>
      </rPr>
      <t xml:space="preserve">OUT </t>
    </r>
    <r>
      <rPr>
        <b/>
        <sz val="10"/>
        <rFont val="Arial"/>
        <family val="2"/>
      </rPr>
      <t>(mA)</t>
    </r>
  </si>
  <si>
    <t>Output Voltage Ripple</t>
  </si>
  <si>
    <t>ΔVO(V)</t>
  </si>
  <si>
    <t>Sense Voltage(mV)</t>
  </si>
  <si>
    <t>Rs(Ω)</t>
  </si>
  <si>
    <t>Inductor at BCM(mH)</t>
  </si>
  <si>
    <t>Vmin,cin(V)</t>
  </si>
  <si>
    <t>Vmin,cout(V)</t>
  </si>
  <si>
    <r>
      <t>C</t>
    </r>
    <r>
      <rPr>
        <b/>
        <vertAlign val="subscript"/>
        <sz val="10"/>
        <rFont val="Arial"/>
        <family val="2"/>
      </rPr>
      <t>OUT,MIN</t>
    </r>
    <r>
      <rPr>
        <b/>
        <sz val="10"/>
        <rFont val="Arial"/>
        <family val="2"/>
      </rPr>
      <t>(uF)</t>
    </r>
  </si>
  <si>
    <r>
      <t>C</t>
    </r>
    <r>
      <rPr>
        <b/>
        <vertAlign val="subscript"/>
        <sz val="10"/>
        <rFont val="Arial"/>
        <family val="2"/>
      </rPr>
      <t>IN,MIN</t>
    </r>
    <r>
      <rPr>
        <b/>
        <sz val="10"/>
        <rFont val="Arial"/>
        <family val="2"/>
      </rPr>
      <t xml:space="preserve">(uF) </t>
    </r>
  </si>
  <si>
    <t>Suggestion 10nF ~ 1uF</t>
  </si>
  <si>
    <t>C2(nF)</t>
  </si>
  <si>
    <t>&lt;1</t>
  </si>
  <si>
    <t>&gt;100</t>
  </si>
  <si>
    <t>R3 (KΩ)</t>
  </si>
  <si>
    <t>Rs (Ω)</t>
  </si>
  <si>
    <t>Inductor at BCM (mH)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</si>
</sst>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_ "/>
    <numFmt numFmtId="177" formatCode="0.00_);[Red]\(0.00\)"/>
    <numFmt numFmtId="178" formatCode="0.000_);[Red]\(0.000\)"/>
    <numFmt numFmtId="179" formatCode="[$-404]AM/PM\ hh:mm:ss"/>
    <numFmt numFmtId="180" formatCode="0.000_ "/>
    <numFmt numFmtId="181" formatCode="0.00_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sz val="12"/>
      <color indexed="9"/>
      <name val="新細明體"/>
      <family val="1"/>
    </font>
    <font>
      <b/>
      <sz val="36"/>
      <color indexed="18"/>
      <name val="Arial"/>
      <family val="2"/>
    </font>
    <font>
      <sz val="10"/>
      <name val="Arial"/>
      <family val="2"/>
    </font>
    <font>
      <sz val="36"/>
      <color indexed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1"/>
      <name val="新細明體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新細明體"/>
      <family val="1"/>
    </font>
    <font>
      <b/>
      <sz val="14"/>
      <color indexed="8"/>
      <name val="Arial"/>
      <family val="2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ont="0" applyFill="0" applyBorder="0" applyAlignment="0" applyProtection="0"/>
    <xf numFmtId="0" fontId="4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37" borderId="10" xfId="0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1" fillId="38" borderId="10" xfId="0" applyFont="1" applyFill="1" applyBorder="1" applyAlignment="1" quotePrefix="1">
      <alignment horizontal="left" wrapText="1"/>
    </xf>
    <xf numFmtId="0" fontId="10" fillId="0" borderId="10" xfId="0" applyFont="1" applyFill="1" applyBorder="1" applyAlignment="1" quotePrefix="1">
      <alignment wrapText="1"/>
    </xf>
    <xf numFmtId="0" fontId="0" fillId="34" borderId="10" xfId="0" applyFill="1" applyBorder="1" applyAlignment="1" quotePrefix="1">
      <alignment horizontal="left" wrapText="1"/>
    </xf>
    <xf numFmtId="0" fontId="8" fillId="36" borderId="13" xfId="0" applyFont="1" applyFill="1" applyBorder="1" applyAlignment="1">
      <alignment horizontal="center"/>
    </xf>
    <xf numFmtId="0" fontId="8" fillId="36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8" xfId="0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0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 applyProtection="1">
      <alignment horizontal="center" vertical="center"/>
      <protection/>
    </xf>
    <xf numFmtId="10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Sense Voltage vs. VACTL </a:t>
            </a:r>
          </a:p>
        </c:rich>
      </c:tx>
      <c:layout>
        <c:manualLayout>
          <c:xMode val="factor"/>
          <c:yMode val="factor"/>
          <c:x val="0.05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92225"/>
          <c:h val="0.8185"/>
        </c:manualLayout>
      </c:layout>
      <c:scatterChart>
        <c:scatterStyle val="line"/>
        <c:varyColors val="0"/>
        <c:ser>
          <c:idx val="5"/>
          <c:order val="0"/>
          <c:tx>
            <c:v>LED_100mA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'[1]Sheet1'!$B$11:$B$28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</c:numCache>
            </c:numRef>
          </c:xVal>
          <c:yVal>
            <c:numRef>
              <c:f>'[1]Sheet1'!$I$11:$I$28</c:f>
              <c:numCache>
                <c:ptCount val="18"/>
                <c:pt idx="0">
                  <c:v>0</c:v>
                </c:pt>
                <c:pt idx="1">
                  <c:v>32.7</c:v>
                </c:pt>
                <c:pt idx="2">
                  <c:v>65.8</c:v>
                </c:pt>
                <c:pt idx="3">
                  <c:v>105.6</c:v>
                </c:pt>
                <c:pt idx="4">
                  <c:v>136.3</c:v>
                </c:pt>
                <c:pt idx="5">
                  <c:v>202</c:v>
                </c:pt>
                <c:pt idx="6">
                  <c:v>250.7</c:v>
                </c:pt>
                <c:pt idx="7">
                  <c:v>299.5</c:v>
                </c:pt>
                <c:pt idx="8">
                  <c:v>348.1</c:v>
                </c:pt>
                <c:pt idx="9">
                  <c:v>397.1</c:v>
                </c:pt>
                <c:pt idx="10">
                  <c:v>446.8</c:v>
                </c:pt>
                <c:pt idx="11">
                  <c:v>496.2</c:v>
                </c:pt>
                <c:pt idx="12">
                  <c:v>544.9</c:v>
                </c:pt>
                <c:pt idx="13">
                  <c:v>593.8</c:v>
                </c:pt>
                <c:pt idx="14">
                  <c:v>642.6</c:v>
                </c:pt>
                <c:pt idx="15">
                  <c:v>691.3</c:v>
                </c:pt>
                <c:pt idx="16">
                  <c:v>858.1</c:v>
                </c:pt>
                <c:pt idx="17">
                  <c:v>859.9</c:v>
                </c:pt>
              </c:numCache>
            </c:numRef>
          </c:yVal>
          <c:smooth val="0"/>
        </c:ser>
        <c:axId val="21885799"/>
        <c:axId val="62754464"/>
      </c:scatterChart>
      <c:valAx>
        <c:axId val="21885799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VACTL(V)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64"/>
        <c:crossesAt val="0"/>
        <c:crossBetween val="midCat"/>
        <c:dispUnits/>
        <c:majorUnit val="0.2"/>
      </c:valAx>
      <c:valAx>
        <c:axId val="6275446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Sense Voltage(mV)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799"/>
        <c:crossesAt val="0"/>
        <c:crossBetween val="midCat"/>
        <c:dispUnits/>
        <c:majorUnit val="100"/>
        <c:minorUnit val="1.8"/>
      </c:valAx>
      <c:spPr>
        <a:gradFill rotWithShape="1">
          <a:gsLst>
            <a:gs pos="0">
              <a:srgbClr val="FFFFFF"/>
            </a:gs>
            <a:gs pos="100000">
              <a:srgbClr val="BABAB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7051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1685925</xdr:colOff>
      <xdr:row>27</xdr:row>
      <xdr:rowOff>161925</xdr:rowOff>
    </xdr:from>
    <xdr:to>
      <xdr:col>3</xdr:col>
      <xdr:colOff>1143000</xdr:colOff>
      <xdr:row>32</xdr:row>
      <xdr:rowOff>133350</xdr:rowOff>
    </xdr:to>
    <xdr:pic>
      <xdr:nvPicPr>
        <xdr:cNvPr id="2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8067675"/>
          <a:ext cx="46767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1685925</xdr:colOff>
      <xdr:row>13</xdr:row>
      <xdr:rowOff>104775</xdr:rowOff>
    </xdr:from>
    <xdr:to>
      <xdr:col>3</xdr:col>
      <xdr:colOff>1162050</xdr:colOff>
      <xdr:row>27</xdr:row>
      <xdr:rowOff>200025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5076825"/>
          <a:ext cx="4695825" cy="3028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381000</xdr:colOff>
      <xdr:row>10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77202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40</xdr:row>
      <xdr:rowOff>19050</xdr:rowOff>
    </xdr:from>
    <xdr:to>
      <xdr:col>3</xdr:col>
      <xdr:colOff>1143000</xdr:colOff>
      <xdr:row>51</xdr:row>
      <xdr:rowOff>161925</xdr:rowOff>
    </xdr:to>
    <xdr:graphicFrame>
      <xdr:nvGraphicFramePr>
        <xdr:cNvPr id="1" name="Chart 119"/>
        <xdr:cNvGraphicFramePr/>
      </xdr:nvGraphicFramePr>
      <xdr:xfrm>
        <a:off x="4572000" y="8686800"/>
        <a:ext cx="3476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20</xdr:row>
      <xdr:rowOff>85725</xdr:rowOff>
    </xdr:from>
    <xdr:to>
      <xdr:col>11</xdr:col>
      <xdr:colOff>104775</xdr:colOff>
      <xdr:row>38</xdr:row>
      <xdr:rowOff>200025</xdr:rowOff>
    </xdr:to>
    <xdr:pic>
      <xdr:nvPicPr>
        <xdr:cNvPr id="2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276725"/>
          <a:ext cx="10277475" cy="411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akage%20lo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B11">
            <v>0</v>
          </cell>
          <cell r="I11">
            <v>0</v>
          </cell>
        </row>
        <row r="12">
          <cell r="B12">
            <v>0.1</v>
          </cell>
          <cell r="I12">
            <v>32.7</v>
          </cell>
        </row>
        <row r="13">
          <cell r="B13">
            <v>0.2</v>
          </cell>
          <cell r="I13">
            <v>65.8</v>
          </cell>
        </row>
        <row r="14">
          <cell r="B14">
            <v>0.3</v>
          </cell>
          <cell r="I14">
            <v>105.6</v>
          </cell>
        </row>
        <row r="15">
          <cell r="B15">
            <v>0.4</v>
          </cell>
          <cell r="I15">
            <v>136.3</v>
          </cell>
        </row>
        <row r="16">
          <cell r="B16">
            <v>0.5</v>
          </cell>
          <cell r="I16">
            <v>202</v>
          </cell>
        </row>
        <row r="17">
          <cell r="B17">
            <v>0.6</v>
          </cell>
          <cell r="I17">
            <v>250.7</v>
          </cell>
        </row>
        <row r="18">
          <cell r="B18">
            <v>0.7</v>
          </cell>
          <cell r="I18">
            <v>299.5</v>
          </cell>
        </row>
        <row r="19">
          <cell r="B19">
            <v>0.8</v>
          </cell>
          <cell r="I19">
            <v>348.1</v>
          </cell>
        </row>
        <row r="20">
          <cell r="B20">
            <v>0.9</v>
          </cell>
          <cell r="I20">
            <v>397.1</v>
          </cell>
        </row>
        <row r="21">
          <cell r="B21">
            <v>1</v>
          </cell>
          <cell r="I21">
            <v>446.8</v>
          </cell>
        </row>
        <row r="22">
          <cell r="B22">
            <v>1.1</v>
          </cell>
          <cell r="I22">
            <v>496.2</v>
          </cell>
        </row>
        <row r="23">
          <cell r="B23">
            <v>1.2</v>
          </cell>
          <cell r="I23">
            <v>544.9</v>
          </cell>
        </row>
        <row r="24">
          <cell r="B24">
            <v>1.3</v>
          </cell>
          <cell r="I24">
            <v>593.8</v>
          </cell>
        </row>
        <row r="25">
          <cell r="B25">
            <v>1.4</v>
          </cell>
          <cell r="I25">
            <v>642.6</v>
          </cell>
        </row>
        <row r="26">
          <cell r="B26">
            <v>1.5</v>
          </cell>
          <cell r="I26">
            <v>691.3</v>
          </cell>
        </row>
        <row r="27">
          <cell r="B27">
            <v>2</v>
          </cell>
          <cell r="I27">
            <v>858.1</v>
          </cell>
        </row>
        <row r="28">
          <cell r="B28">
            <v>2.5</v>
          </cell>
          <cell r="I28">
            <v>859.9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7" sqref="B47"/>
    </sheetView>
  </sheetViews>
  <sheetFormatPr defaultColWidth="9.00390625" defaultRowHeight="15.75"/>
  <cols>
    <col min="1" max="1" width="2.875" style="0" bestFit="1" customWidth="1"/>
    <col min="2" max="2" width="33.75390625" style="0" customWidth="1"/>
    <col min="3" max="3" width="34.75390625" style="0" customWidth="1"/>
    <col min="4" max="4" width="35.375" style="0" customWidth="1"/>
  </cols>
  <sheetData>
    <row r="1" spans="1:4" ht="72.75" customHeight="1" thickBot="1">
      <c r="A1" s="3"/>
      <c r="B1" s="4"/>
      <c r="C1" s="55" t="s">
        <v>44</v>
      </c>
      <c r="D1" s="56"/>
    </row>
    <row r="2" spans="1:4" ht="16.5">
      <c r="A2" s="5"/>
      <c r="B2" s="6" t="s">
        <v>4</v>
      </c>
      <c r="C2" s="7" t="s">
        <v>5</v>
      </c>
      <c r="D2" s="8" t="s">
        <v>6</v>
      </c>
    </row>
    <row r="3" spans="1:4" ht="78.75">
      <c r="A3" s="9"/>
      <c r="B3" s="10" t="s">
        <v>7</v>
      </c>
      <c r="C3" s="12" t="s">
        <v>8</v>
      </c>
      <c r="D3" s="11" t="s">
        <v>32</v>
      </c>
    </row>
    <row r="5" spans="2:4" ht="16.5">
      <c r="B5" s="57" t="s">
        <v>3</v>
      </c>
      <c r="C5" s="57"/>
      <c r="D5" s="13"/>
    </row>
    <row r="6" spans="2:4" ht="16.5">
      <c r="B6" s="14"/>
      <c r="C6" s="15" t="s">
        <v>9</v>
      </c>
      <c r="D6" s="16"/>
    </row>
    <row r="7" spans="2:4" ht="16.5">
      <c r="B7" s="17"/>
      <c r="C7" s="18" t="s">
        <v>10</v>
      </c>
      <c r="D7" s="16"/>
    </row>
    <row r="8" spans="2:4" ht="16.5">
      <c r="B8" s="19"/>
      <c r="C8" s="18" t="s">
        <v>11</v>
      </c>
      <c r="D8" s="16"/>
    </row>
    <row r="9" ht="17.25" thickBot="1"/>
    <row r="10" spans="2:4" ht="16.5">
      <c r="B10" s="20" t="s">
        <v>12</v>
      </c>
      <c r="C10" s="7" t="s">
        <v>13</v>
      </c>
      <c r="D10" s="21" t="s">
        <v>14</v>
      </c>
    </row>
    <row r="11" spans="2:4" ht="75.75" customHeight="1" thickBot="1">
      <c r="B11" s="22" t="s">
        <v>15</v>
      </c>
      <c r="C11" s="23" t="s">
        <v>43</v>
      </c>
      <c r="D11" s="24" t="s">
        <v>16</v>
      </c>
    </row>
    <row r="13" spans="2:4" ht="16.5">
      <c r="B13" s="58" t="s">
        <v>17</v>
      </c>
      <c r="C13" s="58"/>
      <c r="D13" s="58"/>
    </row>
    <row r="14" spans="2:4" ht="16.5">
      <c r="B14" s="25"/>
      <c r="C14" s="26"/>
      <c r="D14" s="27"/>
    </row>
    <row r="15" spans="2:4" ht="16.5">
      <c r="B15" s="25"/>
      <c r="C15" s="26"/>
      <c r="D15" s="27"/>
    </row>
    <row r="16" spans="2:4" ht="16.5">
      <c r="B16" s="25"/>
      <c r="C16" s="26"/>
      <c r="D16" s="27"/>
    </row>
    <row r="17" spans="2:4" ht="16.5">
      <c r="B17" s="25"/>
      <c r="C17" s="26"/>
      <c r="D17" s="27"/>
    </row>
    <row r="18" spans="2:4" ht="16.5">
      <c r="B18" s="25"/>
      <c r="C18" s="26"/>
      <c r="D18" s="27"/>
    </row>
    <row r="19" spans="2:4" ht="16.5">
      <c r="B19" s="25"/>
      <c r="C19" s="26"/>
      <c r="D19" s="27"/>
    </row>
    <row r="20" spans="2:4" ht="16.5">
      <c r="B20" s="25"/>
      <c r="C20" s="26"/>
      <c r="D20" s="27"/>
    </row>
    <row r="21" spans="2:4" ht="16.5">
      <c r="B21" s="25"/>
      <c r="C21" s="26"/>
      <c r="D21" s="27"/>
    </row>
    <row r="22" spans="2:4" ht="16.5">
      <c r="B22" s="25"/>
      <c r="C22" s="26"/>
      <c r="D22" s="27"/>
    </row>
    <row r="23" spans="2:4" ht="16.5">
      <c r="B23" s="25"/>
      <c r="C23" s="26"/>
      <c r="D23" s="27"/>
    </row>
    <row r="24" spans="2:4" ht="16.5">
      <c r="B24" s="25"/>
      <c r="C24" s="26"/>
      <c r="D24" s="27"/>
    </row>
    <row r="25" spans="2:4" ht="16.5">
      <c r="B25" s="25"/>
      <c r="C25" s="26"/>
      <c r="D25" s="27"/>
    </row>
    <row r="26" spans="2:4" ht="16.5">
      <c r="B26" s="25"/>
      <c r="C26" s="26"/>
      <c r="D26" s="27"/>
    </row>
    <row r="27" spans="2:4" ht="16.5">
      <c r="B27" s="25"/>
      <c r="C27" s="26"/>
      <c r="D27" s="27"/>
    </row>
    <row r="28" spans="2:4" ht="16.5">
      <c r="B28" s="25"/>
      <c r="C28" s="26"/>
      <c r="D28" s="27"/>
    </row>
    <row r="29" spans="2:4" ht="16.5">
      <c r="B29" s="25"/>
      <c r="C29" s="26"/>
      <c r="D29" s="27"/>
    </row>
    <row r="30" spans="2:4" ht="16.5">
      <c r="B30" s="25"/>
      <c r="C30" s="26"/>
      <c r="D30" s="27"/>
    </row>
    <row r="31" spans="2:4" ht="16.5">
      <c r="B31" s="25"/>
      <c r="C31" s="26"/>
      <c r="D31" s="27"/>
    </row>
    <row r="32" spans="2:4" ht="16.5">
      <c r="B32" s="25"/>
      <c r="C32" s="26"/>
      <c r="D32" s="27"/>
    </row>
    <row r="33" spans="2:4" ht="16.5">
      <c r="B33" s="25"/>
      <c r="C33" s="26"/>
      <c r="D33" s="27"/>
    </row>
    <row r="34" spans="2:4" ht="16.5">
      <c r="B34" s="28"/>
      <c r="C34" s="29"/>
      <c r="D34" s="30"/>
    </row>
    <row r="35" spans="2:4" ht="16.5">
      <c r="B35" s="26"/>
      <c r="C35" s="26"/>
      <c r="D35" s="26"/>
    </row>
    <row r="36" spans="2:4" ht="16.5">
      <c r="B36" s="26"/>
      <c r="C36" s="26"/>
      <c r="D36" s="26"/>
    </row>
    <row r="37" spans="2:4" ht="16.5">
      <c r="B37" s="26"/>
      <c r="C37" s="26"/>
      <c r="D37" s="26"/>
    </row>
    <row r="38" spans="2:4" ht="16.5">
      <c r="B38" s="26"/>
      <c r="C38" s="26"/>
      <c r="D38" s="26"/>
    </row>
    <row r="39" spans="2:4" ht="16.5">
      <c r="B39" s="26"/>
      <c r="C39" s="26"/>
      <c r="D39" s="26"/>
    </row>
    <row r="40" spans="2:4" ht="16.5">
      <c r="B40" s="26"/>
      <c r="C40" s="26"/>
      <c r="D40" s="26"/>
    </row>
    <row r="41" spans="2:4" ht="16.5">
      <c r="B41" s="26"/>
      <c r="C41" s="26"/>
      <c r="D41" s="26"/>
    </row>
  </sheetData>
  <sheetProtection password="CE8E" sheet="1" objects="1" scenarios="1" selectLockedCells="1" selectUnlockedCells="1"/>
  <mergeCells count="3">
    <mergeCell ref="C1:D1"/>
    <mergeCell ref="B5:C5"/>
    <mergeCell ref="B13:D1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B38"/>
  <sheetViews>
    <sheetView zoomScale="85" zoomScaleNormal="85" zoomScalePageLayoutView="0" workbookViewId="0" topLeftCell="A1">
      <selection activeCell="B18" sqref="B18"/>
    </sheetView>
  </sheetViews>
  <sheetFormatPr defaultColWidth="9.00390625" defaultRowHeight="15.75"/>
  <cols>
    <col min="1" max="1" width="29.25390625" style="0" customWidth="1"/>
    <col min="2" max="2" width="28.375" style="0" customWidth="1"/>
  </cols>
  <sheetData>
    <row r="12" spans="1:2" ht="16.5">
      <c r="A12" s="61" t="s">
        <v>21</v>
      </c>
      <c r="B12" s="62"/>
    </row>
    <row r="13" spans="1:2" ht="16.5">
      <c r="A13" s="1" t="s">
        <v>18</v>
      </c>
      <c r="B13" s="49">
        <v>120</v>
      </c>
    </row>
    <row r="14" spans="1:2" ht="16.5">
      <c r="A14" s="1" t="s">
        <v>19</v>
      </c>
      <c r="B14" s="49">
        <v>120</v>
      </c>
    </row>
    <row r="15" spans="1:2" ht="16.5">
      <c r="A15" s="1" t="s">
        <v>20</v>
      </c>
      <c r="B15" s="49">
        <v>120</v>
      </c>
    </row>
    <row r="16" spans="1:2" ht="16.5">
      <c r="A16" s="1" t="s">
        <v>27</v>
      </c>
      <c r="B16" s="49">
        <v>60</v>
      </c>
    </row>
    <row r="17" spans="1:2" ht="16.5">
      <c r="A17" s="59" t="s">
        <v>24</v>
      </c>
      <c r="B17" s="60"/>
    </row>
    <row r="18" spans="1:2" ht="16.5">
      <c r="A18" s="1" t="s">
        <v>26</v>
      </c>
      <c r="B18" s="49">
        <v>30</v>
      </c>
    </row>
    <row r="19" spans="1:2" ht="16.5">
      <c r="A19" s="1" t="s">
        <v>47</v>
      </c>
      <c r="B19" s="49">
        <v>150</v>
      </c>
    </row>
    <row r="20" spans="1:2" ht="16.5">
      <c r="A20" s="59" t="s">
        <v>23</v>
      </c>
      <c r="B20" s="60"/>
    </row>
    <row r="21" spans="1:2" ht="16.5">
      <c r="A21" s="44" t="s">
        <v>28</v>
      </c>
      <c r="B21" s="50">
        <v>48</v>
      </c>
    </row>
    <row r="22" spans="1:2" ht="16.5">
      <c r="A22" s="44" t="s">
        <v>29</v>
      </c>
      <c r="B22" s="51">
        <f>1000000/(B21*1000)</f>
        <v>20.833333333333332</v>
      </c>
    </row>
    <row r="23" spans="1:2" ht="16.5">
      <c r="A23" s="59" t="s">
        <v>22</v>
      </c>
      <c r="B23" s="60"/>
    </row>
    <row r="24" spans="1:2" ht="16.5">
      <c r="A24" s="1" t="s">
        <v>2</v>
      </c>
      <c r="B24" s="49">
        <v>90</v>
      </c>
    </row>
    <row r="25" spans="1:2" ht="16.5">
      <c r="A25" s="61" t="s">
        <v>48</v>
      </c>
      <c r="B25" s="62"/>
    </row>
    <row r="26" spans="1:2" ht="16.5">
      <c r="A26" s="1" t="s">
        <v>49</v>
      </c>
      <c r="B26" s="49">
        <v>0.112</v>
      </c>
    </row>
    <row r="27" spans="1:2" ht="16.5">
      <c r="A27" s="44" t="s">
        <v>50</v>
      </c>
      <c r="B27" s="50">
        <v>250</v>
      </c>
    </row>
    <row r="29" spans="1:2" ht="16.5">
      <c r="A29" s="59" t="s">
        <v>25</v>
      </c>
      <c r="B29" s="60"/>
    </row>
    <row r="30" spans="1:2" ht="16.5">
      <c r="A30" s="2" t="s">
        <v>51</v>
      </c>
      <c r="B30" s="51">
        <f>B27/B19</f>
        <v>1.6666666666666667</v>
      </c>
    </row>
    <row r="31" spans="1:2" ht="16.5">
      <c r="A31" s="2" t="s">
        <v>30</v>
      </c>
      <c r="B31" s="51">
        <f>B18*100/(1.414*B13)</f>
        <v>17.680339462517683</v>
      </c>
    </row>
    <row r="32" spans="1:2" ht="16.5">
      <c r="A32" s="2" t="s">
        <v>1</v>
      </c>
      <c r="B32" s="51">
        <f>B22*B31/100</f>
        <v>3.6834040546911835</v>
      </c>
    </row>
    <row r="33" spans="1:2" ht="16.5">
      <c r="A33" s="2" t="s">
        <v>0</v>
      </c>
      <c r="B33" s="51">
        <f>B22*(1-(B31/100))</f>
        <v>17.149929278642148</v>
      </c>
    </row>
    <row r="34" spans="1:2" ht="16.5">
      <c r="A34" s="2" t="s">
        <v>52</v>
      </c>
      <c r="B34" s="51">
        <f>B18*(1/B21*1000)*(1-(B31/100))/(2*B19/1000)/1000</f>
        <v>1.714992927864215</v>
      </c>
    </row>
    <row r="35" spans="1:2" ht="16.5">
      <c r="A35" s="2" t="s">
        <v>53</v>
      </c>
      <c r="B35" s="51">
        <f>1.2*1.414213*B15</f>
        <v>203.646672</v>
      </c>
    </row>
    <row r="36" spans="1:2" ht="16.5">
      <c r="A36" s="2" t="s">
        <v>54</v>
      </c>
      <c r="B36" s="51">
        <f>1.2*1.41421*B18</f>
        <v>50.91156</v>
      </c>
    </row>
    <row r="37" spans="1:2" ht="16.5">
      <c r="A37" s="2" t="s">
        <v>56</v>
      </c>
      <c r="B37" s="51">
        <f>B18*B19/1000*1000000/(((1.414*1.414*B14*B14)-(4*B18*B18))*B24/100*B16)</f>
        <v>3.3080200463685974</v>
      </c>
    </row>
    <row r="38" spans="1:2" ht="16.5">
      <c r="A38" s="2" t="s">
        <v>55</v>
      </c>
      <c r="B38" s="51">
        <f>(B18*(1-B31/100))/(8*B34/1000*B26*B21*B21*1000000)*1000000</f>
        <v>6.975446428571428</v>
      </c>
    </row>
  </sheetData>
  <sheetProtection password="CE8E" sheet="1" objects="1" scenarios="1" selectLockedCells="1"/>
  <mergeCells count="6">
    <mergeCell ref="A29:B29"/>
    <mergeCell ref="A25:B25"/>
    <mergeCell ref="A12:B12"/>
    <mergeCell ref="A17:B17"/>
    <mergeCell ref="A20:B20"/>
    <mergeCell ref="A23:B2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R60"/>
  <sheetViews>
    <sheetView tabSelected="1" zoomScalePageLayoutView="0" workbookViewId="0" topLeftCell="A1">
      <selection activeCell="B17" sqref="B17"/>
    </sheetView>
  </sheetViews>
  <sheetFormatPr defaultColWidth="9.00390625" defaultRowHeight="15.75"/>
  <cols>
    <col min="1" max="1" width="32.50390625" style="0" customWidth="1"/>
    <col min="2" max="2" width="25.625" style="0" customWidth="1"/>
    <col min="3" max="3" width="32.50390625" style="0" customWidth="1"/>
    <col min="4" max="4" width="22.75390625" style="31" customWidth="1"/>
    <col min="5" max="5" width="10.25390625" style="31" bestFit="1" customWidth="1"/>
    <col min="6" max="6" width="18.625" style="0" customWidth="1"/>
    <col min="7" max="7" width="10.25390625" style="0" bestFit="1" customWidth="1"/>
    <col min="8" max="17" width="10.125" style="0" bestFit="1" customWidth="1"/>
    <col min="18" max="18" width="13.25390625" style="0" bestFit="1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spans="1:2" ht="16.5">
      <c r="A16" s="61" t="s">
        <v>21</v>
      </c>
      <c r="B16" s="64"/>
    </row>
    <row r="17" spans="1:2" ht="16.5">
      <c r="A17" s="1" t="s">
        <v>18</v>
      </c>
      <c r="B17" s="34">
        <v>90</v>
      </c>
    </row>
    <row r="18" spans="1:2" ht="16.5">
      <c r="A18" s="1" t="s">
        <v>19</v>
      </c>
      <c r="B18" s="34">
        <v>90</v>
      </c>
    </row>
    <row r="19" spans="1:2" ht="16.5">
      <c r="A19" s="1" t="s">
        <v>20</v>
      </c>
      <c r="B19" s="34">
        <v>264</v>
      </c>
    </row>
    <row r="20" spans="1:2" ht="16.5">
      <c r="A20" s="1" t="s">
        <v>27</v>
      </c>
      <c r="B20" s="34">
        <v>60</v>
      </c>
    </row>
    <row r="21" spans="1:2" ht="16.5">
      <c r="A21" s="61" t="s">
        <v>24</v>
      </c>
      <c r="B21" s="64"/>
    </row>
    <row r="22" spans="1:2" ht="16.5">
      <c r="A22" s="1" t="s">
        <v>26</v>
      </c>
      <c r="B22" s="34">
        <v>36</v>
      </c>
    </row>
    <row r="23" spans="1:3" ht="16.5">
      <c r="A23" s="1" t="s">
        <v>34</v>
      </c>
      <c r="B23" s="34">
        <v>200</v>
      </c>
      <c r="C23" s="45"/>
    </row>
    <row r="24" spans="1:2" ht="16.5">
      <c r="A24" s="1" t="s">
        <v>45</v>
      </c>
      <c r="B24" s="34"/>
    </row>
    <row r="25" spans="1:2" ht="16.5">
      <c r="A25" s="1" t="s">
        <v>35</v>
      </c>
      <c r="B25" s="34" t="s">
        <v>33</v>
      </c>
    </row>
    <row r="26" spans="1:2" ht="16.5">
      <c r="A26" s="1" t="s">
        <v>36</v>
      </c>
      <c r="B26" s="34" t="s">
        <v>33</v>
      </c>
    </row>
    <row r="27" spans="1:2" ht="16.5">
      <c r="A27" s="65" t="s">
        <v>40</v>
      </c>
      <c r="B27" s="34">
        <v>100</v>
      </c>
    </row>
    <row r="28" spans="1:3" ht="16.5">
      <c r="A28" s="66"/>
      <c r="B28" s="54" t="s">
        <v>57</v>
      </c>
      <c r="C28" s="45"/>
    </row>
    <row r="29" spans="1:3" ht="16.5">
      <c r="A29" s="52" t="s">
        <v>58</v>
      </c>
      <c r="B29" s="54">
        <v>4.7</v>
      </c>
      <c r="C29" s="45"/>
    </row>
    <row r="30" spans="1:2" ht="16.5">
      <c r="A30" s="61" t="s">
        <v>23</v>
      </c>
      <c r="B30" s="64"/>
    </row>
    <row r="31" spans="1:2" ht="16.5">
      <c r="A31" s="44" t="s">
        <v>28</v>
      </c>
      <c r="B31" s="35">
        <v>48</v>
      </c>
    </row>
    <row r="32" spans="1:2" ht="16.5">
      <c r="A32" s="44" t="s">
        <v>29</v>
      </c>
      <c r="B32" s="36">
        <f>1000000/(B31*1000)</f>
        <v>20.833333333333332</v>
      </c>
    </row>
    <row r="33" spans="1:18" ht="19.5">
      <c r="A33" s="61" t="s">
        <v>22</v>
      </c>
      <c r="B33" s="64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8">
      <c r="A34" s="1" t="s">
        <v>2</v>
      </c>
      <c r="B34" s="34">
        <v>90</v>
      </c>
      <c r="D34" s="38"/>
      <c r="E34" s="38"/>
      <c r="F34" s="40"/>
      <c r="G34" s="38"/>
      <c r="H34" s="40"/>
      <c r="I34" s="37"/>
      <c r="J34" s="40"/>
      <c r="K34" s="38"/>
      <c r="L34" s="40"/>
      <c r="M34" s="38"/>
      <c r="N34" s="40"/>
      <c r="O34" s="38"/>
      <c r="P34" s="40"/>
      <c r="Q34" s="40"/>
      <c r="R34" s="40"/>
    </row>
    <row r="35" spans="1:18" ht="18">
      <c r="A35" s="61" t="s">
        <v>24</v>
      </c>
      <c r="B35" s="64"/>
      <c r="D35" s="40"/>
      <c r="E35" s="37"/>
      <c r="F35" s="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8">
      <c r="A36" s="1" t="s">
        <v>47</v>
      </c>
      <c r="B36" s="34">
        <v>200</v>
      </c>
      <c r="D36" s="40"/>
      <c r="E36" s="37"/>
      <c r="F36" s="37"/>
      <c r="G36" s="32"/>
      <c r="H36" s="37"/>
      <c r="I36" s="32"/>
      <c r="J36" s="37"/>
      <c r="K36" s="32"/>
      <c r="L36" s="37"/>
      <c r="M36" s="32"/>
      <c r="N36" s="37"/>
      <c r="O36" s="32"/>
      <c r="P36" s="37"/>
      <c r="Q36" s="32"/>
      <c r="R36" s="37"/>
    </row>
    <row r="37" spans="1:18" ht="25.5">
      <c r="A37" s="46" t="s">
        <v>46</v>
      </c>
      <c r="B37" s="48">
        <f>(B51-B23)/B51</f>
        <v>0.2928932188134525</v>
      </c>
      <c r="D37" s="40"/>
      <c r="E37" s="37"/>
      <c r="F37" s="37"/>
      <c r="G37" s="32"/>
      <c r="H37" s="37"/>
      <c r="I37" s="32"/>
      <c r="J37" s="37"/>
      <c r="K37" s="32"/>
      <c r="L37" s="37"/>
      <c r="M37" s="32"/>
      <c r="N37" s="37"/>
      <c r="O37" s="32"/>
      <c r="P37" s="37"/>
      <c r="Q37" s="32"/>
      <c r="R37" s="37"/>
    </row>
    <row r="38" spans="1:18" ht="18">
      <c r="A38" s="44" t="s">
        <v>41</v>
      </c>
      <c r="B38" s="47">
        <v>250</v>
      </c>
      <c r="D38" s="40"/>
      <c r="E38" s="37"/>
      <c r="F38" s="37"/>
      <c r="G38" s="32"/>
      <c r="H38" s="37"/>
      <c r="I38" s="32"/>
      <c r="J38" s="37"/>
      <c r="K38" s="32"/>
      <c r="L38" s="37"/>
      <c r="M38" s="32"/>
      <c r="N38" s="37"/>
      <c r="O38" s="32"/>
      <c r="P38" s="37"/>
      <c r="Q38" s="32"/>
      <c r="R38" s="37"/>
    </row>
    <row r="39" spans="1:18" ht="18">
      <c r="A39" s="44" t="s">
        <v>39</v>
      </c>
      <c r="B39" s="47">
        <v>0.6</v>
      </c>
      <c r="D39" s="40"/>
      <c r="E39" s="37"/>
      <c r="F39" s="37"/>
      <c r="G39" s="32"/>
      <c r="H39" s="37"/>
      <c r="I39" s="32"/>
      <c r="J39" s="37"/>
      <c r="K39" s="32"/>
      <c r="L39" s="37"/>
      <c r="M39" s="32"/>
      <c r="N39" s="37"/>
      <c r="O39" s="32"/>
      <c r="P39" s="37"/>
      <c r="Q39" s="32"/>
      <c r="R39" s="37"/>
    </row>
    <row r="40" spans="1:18" ht="19.5" customHeight="1">
      <c r="A40" s="53"/>
      <c r="B40" s="53"/>
      <c r="D40" s="38"/>
      <c r="E40" s="37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8">
      <c r="A41" s="53"/>
      <c r="B41" s="53"/>
      <c r="D41" s="38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8">
      <c r="A42" s="59" t="s">
        <v>25</v>
      </c>
      <c r="B42" s="63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1" ht="16.5">
      <c r="A43" s="44" t="s">
        <v>42</v>
      </c>
      <c r="B43" s="43" t="s">
        <v>59</v>
      </c>
      <c r="G43" s="26"/>
      <c r="H43" s="26"/>
      <c r="I43" s="26"/>
      <c r="J43" s="26"/>
      <c r="K43" s="26"/>
    </row>
    <row r="44" spans="1:11" ht="16.5">
      <c r="A44" s="44" t="s">
        <v>31</v>
      </c>
      <c r="B44" s="43" t="s">
        <v>60</v>
      </c>
      <c r="G44" s="26"/>
      <c r="H44" s="26"/>
      <c r="I44" s="26"/>
      <c r="J44" s="26"/>
      <c r="K44" s="26"/>
    </row>
    <row r="45" spans="1:2" ht="16.5">
      <c r="A45" s="2" t="s">
        <v>61</v>
      </c>
      <c r="B45" s="43">
        <f>2000/(B18*1.414*B27*0.000000001*24300/A60-1)</f>
        <v>28.314193781264812</v>
      </c>
    </row>
    <row r="46" spans="1:2" ht="16.5">
      <c r="A46" s="2" t="s">
        <v>62</v>
      </c>
      <c r="B46" s="36">
        <f>B38/B23</f>
        <v>1.25</v>
      </c>
    </row>
    <row r="47" spans="1:2" ht="16.5">
      <c r="A47" s="2" t="s">
        <v>30</v>
      </c>
      <c r="B47" s="36">
        <f>B22*100/(1.414*B18)</f>
        <v>28.288543140028292</v>
      </c>
    </row>
    <row r="48" spans="1:11" ht="16.5">
      <c r="A48" s="2" t="s">
        <v>1</v>
      </c>
      <c r="B48" s="36">
        <f>B32*B47/100</f>
        <v>5.893446487505894</v>
      </c>
      <c r="G48" s="26"/>
      <c r="H48" s="26"/>
      <c r="I48" s="26"/>
      <c r="J48" s="26"/>
      <c r="K48" s="26"/>
    </row>
    <row r="49" spans="1:11" ht="16.5">
      <c r="A49" s="2" t="s">
        <v>0</v>
      </c>
      <c r="B49" s="36">
        <f>B32*(1-(B47/100))</f>
        <v>14.93988684582744</v>
      </c>
      <c r="G49" s="26"/>
      <c r="H49" s="26"/>
      <c r="I49" s="26"/>
      <c r="J49" s="26"/>
      <c r="K49" s="26"/>
    </row>
    <row r="50" spans="1:11" ht="16.5">
      <c r="A50" s="2" t="s">
        <v>63</v>
      </c>
      <c r="B50" s="36">
        <f>B22*B32*(1-(B47/100))/(3.66*B23/1000)/1000</f>
        <v>0.7347485334013495</v>
      </c>
      <c r="G50" s="26"/>
      <c r="H50" s="26"/>
      <c r="I50" s="26"/>
      <c r="J50" s="26"/>
      <c r="K50" s="41"/>
    </row>
    <row r="51" spans="1:11" ht="16.5">
      <c r="A51" s="2" t="s">
        <v>37</v>
      </c>
      <c r="B51" s="43">
        <f>(B23*B23*2)^0.5</f>
        <v>282.842712474619</v>
      </c>
      <c r="G51" s="26"/>
      <c r="H51" s="26"/>
      <c r="I51" s="26"/>
      <c r="J51" s="26"/>
      <c r="K51" s="26"/>
    </row>
    <row r="52" spans="1:11" ht="16.5">
      <c r="A52" s="2" t="s">
        <v>38</v>
      </c>
      <c r="B52" s="43">
        <f>B51*0.6366197724</f>
        <v>180.0632632405906</v>
      </c>
      <c r="G52" s="26"/>
      <c r="H52" s="26"/>
      <c r="I52" s="26"/>
      <c r="J52" s="26"/>
      <c r="K52" s="26"/>
    </row>
    <row r="53" spans="7:11" ht="16.5">
      <c r="G53" s="26"/>
      <c r="H53" s="26"/>
      <c r="I53" s="26"/>
      <c r="J53" s="26"/>
      <c r="K53" s="26"/>
    </row>
    <row r="54" spans="6:12" ht="30">
      <c r="F54" s="33"/>
      <c r="G54" s="26"/>
      <c r="H54" s="26"/>
      <c r="I54" s="26"/>
      <c r="J54" s="26"/>
      <c r="K54" s="26"/>
      <c r="L54" s="33"/>
    </row>
    <row r="55" ht="16.5">
      <c r="B55" s="45"/>
    </row>
    <row r="59" ht="16.5" hidden="1"/>
    <row r="60" ht="16.5" hidden="1">
      <c r="A60" s="42">
        <f>(((24.3*B27/1000000+B29/1000000000)*(24.3*B27/1000000+B29/1000000000)+(1/(2*3.141592*B20))*(1/(2*3.141592*B20)))^0.5)*1.2</f>
        <v>0.004316852032743495</v>
      </c>
    </row>
    <row r="61" ht="16.5" hidden="1"/>
  </sheetData>
  <sheetProtection password="CE8E" sheet="1" objects="1" scenarios="1" selectLockedCells="1"/>
  <mergeCells count="7">
    <mergeCell ref="A42:B42"/>
    <mergeCell ref="A16:B16"/>
    <mergeCell ref="A21:B21"/>
    <mergeCell ref="A30:B30"/>
    <mergeCell ref="A33:B33"/>
    <mergeCell ref="A35:B35"/>
    <mergeCell ref="A27:A28"/>
  </mergeCells>
  <printOptions/>
  <pageMargins left="0.7" right="0.7" top="0.75" bottom="0.75" header="0.3" footer="0.3"/>
  <pageSetup horizontalDpi="200" verticalDpi="200" orientation="portrait" paperSize="9" r:id="rId4"/>
  <drawing r:id="rId3"/>
  <legacyDrawing r:id="rId2"/>
  <oleObjects>
    <oleObject progId="Visio.Drawing.11" shapeId="461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2012-11-12T16:17:26Z</dcterms:modified>
  <cp:category/>
  <cp:version/>
  <cp:contentType/>
  <cp:contentStatus/>
</cp:coreProperties>
</file>