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640" activeTab="2"/>
  </bookViews>
  <sheets>
    <sheet name="Description" sheetId="1" r:id="rId1"/>
    <sheet name="Non-PF" sheetId="2" r:id="rId2"/>
    <sheet name="PF" sheetId="3" r:id="rId3"/>
  </sheets>
  <definedNames/>
  <calcPr fullCalcOnLoad="1"/>
</workbook>
</file>

<file path=xl/sharedStrings.xml><?xml version="1.0" encoding="utf-8"?>
<sst xmlns="http://schemas.openxmlformats.org/spreadsheetml/2006/main" count="71" uniqueCount="50">
  <si>
    <t>Toff(us)</t>
  </si>
  <si>
    <t>Ton(us)</t>
  </si>
  <si>
    <t>Efficiency(%)</t>
  </si>
  <si>
    <t>Cells are color coded as follows:</t>
  </si>
  <si>
    <t xml:space="preserve">Function </t>
  </si>
  <si>
    <t xml:space="preserve"> Description</t>
  </si>
  <si>
    <t>Comments</t>
  </si>
  <si>
    <t>Inductor and Capacitor</t>
  </si>
  <si>
    <t>A minimum value for an ideal output filter capacitor can be obtained. The minimum value of inductance
can be calculated.</t>
  </si>
  <si>
    <t>Indicates user input parameters</t>
  </si>
  <si>
    <t>Indicates the unchanged parameters</t>
  </si>
  <si>
    <t>Indicates calculated values</t>
  </si>
  <si>
    <t>Rev.</t>
  </si>
  <si>
    <t>Date</t>
  </si>
  <si>
    <t>Description</t>
  </si>
  <si>
    <t>V1.0</t>
  </si>
  <si>
    <r>
      <t xml:space="preserve">Patrick Huang 
E-mail : patrick_huang@richtek.com 
Tel : 886-3-5526789 ext:2840
Application Enginneering Dept. 
System Development Division 
RICHTEK TECHNOLOGY CORP. </t>
    </r>
    <r>
      <rPr>
        <b/>
        <sz val="12"/>
        <rFont val="Arial"/>
        <family val="2"/>
      </rPr>
      <t xml:space="preserve">
</t>
    </r>
  </si>
  <si>
    <t>Design Formula Table</t>
  </si>
  <si>
    <t>Vmin,cin(V)</t>
  </si>
  <si>
    <t>Vmin,cout(V)</t>
  </si>
  <si>
    <r>
      <t>V</t>
    </r>
    <r>
      <rPr>
        <b/>
        <vertAlign val="subscript"/>
        <sz val="10"/>
        <rFont val="Arial"/>
        <family val="2"/>
      </rPr>
      <t>NOM,AC</t>
    </r>
    <r>
      <rPr>
        <b/>
        <sz val="10"/>
        <rFont val="Arial"/>
        <family val="2"/>
      </rPr>
      <t>(Vrms)</t>
    </r>
  </si>
  <si>
    <r>
      <t>V</t>
    </r>
    <r>
      <rPr>
        <b/>
        <vertAlign val="subscript"/>
        <sz val="10"/>
        <rFont val="Arial"/>
        <family val="2"/>
      </rPr>
      <t>MIN,AC</t>
    </r>
    <r>
      <rPr>
        <b/>
        <sz val="10"/>
        <rFont val="Arial"/>
        <family val="2"/>
      </rPr>
      <t>(Vrms)</t>
    </r>
  </si>
  <si>
    <r>
      <t>V</t>
    </r>
    <r>
      <rPr>
        <b/>
        <vertAlign val="subscript"/>
        <sz val="10"/>
        <rFont val="Arial"/>
        <family val="2"/>
      </rPr>
      <t>MAX,AC</t>
    </r>
    <r>
      <rPr>
        <b/>
        <sz val="10"/>
        <rFont val="Arial"/>
        <family val="2"/>
      </rPr>
      <t>(Vrms)</t>
    </r>
  </si>
  <si>
    <t>AC Input Voltage Range</t>
  </si>
  <si>
    <t>Expected Efficiency</t>
  </si>
  <si>
    <t>Typical switching Frequency</t>
  </si>
  <si>
    <t>Stabilized LED Load set</t>
  </si>
  <si>
    <t>Calculated Values</t>
  </si>
  <si>
    <r>
      <t>V</t>
    </r>
    <r>
      <rPr>
        <b/>
        <vertAlign val="subscript"/>
        <sz val="10"/>
        <rFont val="Arial"/>
        <family val="2"/>
      </rPr>
      <t>MIN,DC</t>
    </r>
    <r>
      <rPr>
        <b/>
        <sz val="10"/>
        <rFont val="Arial"/>
        <family val="2"/>
      </rPr>
      <t>(V)</t>
    </r>
  </si>
  <si>
    <r>
      <t>V</t>
    </r>
    <r>
      <rPr>
        <b/>
        <vertAlign val="subscript"/>
        <sz val="10"/>
        <rFont val="Arial"/>
        <family val="2"/>
      </rPr>
      <t>OUT</t>
    </r>
    <r>
      <rPr>
        <b/>
        <sz val="10"/>
        <rFont val="Arial"/>
        <family val="2"/>
      </rPr>
      <t>(V)</t>
    </r>
  </si>
  <si>
    <r>
      <t>I</t>
    </r>
    <r>
      <rPr>
        <b/>
        <vertAlign val="subscript"/>
        <sz val="10"/>
        <rFont val="Arial"/>
        <family val="2"/>
      </rPr>
      <t>OUT</t>
    </r>
    <r>
      <rPr>
        <b/>
        <sz val="10"/>
        <rFont val="Arial"/>
        <family val="2"/>
      </rPr>
      <t>(A)</t>
    </r>
  </si>
  <si>
    <t>AC Input freq(Hz)</t>
  </si>
  <si>
    <r>
      <t>f</t>
    </r>
    <r>
      <rPr>
        <b/>
        <vertAlign val="subscript"/>
        <sz val="10"/>
        <rFont val="Arial"/>
        <family val="2"/>
      </rPr>
      <t>SW</t>
    </r>
    <r>
      <rPr>
        <b/>
        <sz val="10"/>
        <rFont val="Arial"/>
        <family val="2"/>
      </rPr>
      <t>(KHz)</t>
    </r>
  </si>
  <si>
    <r>
      <t>Periods T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(us)</t>
    </r>
  </si>
  <si>
    <t>Duty cycle D(%)</t>
  </si>
  <si>
    <r>
      <t>C</t>
    </r>
    <r>
      <rPr>
        <b/>
        <vertAlign val="subscript"/>
        <sz val="10"/>
        <rFont val="Arial"/>
        <family val="2"/>
      </rPr>
      <t>IN</t>
    </r>
    <r>
      <rPr>
        <b/>
        <sz val="10"/>
        <rFont val="Arial"/>
        <family val="2"/>
      </rPr>
      <t>(uF)</t>
    </r>
  </si>
  <si>
    <r>
      <t>C</t>
    </r>
    <r>
      <rPr>
        <b/>
        <vertAlign val="subscript"/>
        <sz val="10"/>
        <rFont val="Arial"/>
        <family val="2"/>
      </rPr>
      <t>OUT</t>
    </r>
    <r>
      <rPr>
        <b/>
        <sz val="10"/>
        <rFont val="Arial"/>
        <family val="2"/>
      </rPr>
      <t>(uF)</t>
    </r>
  </si>
  <si>
    <r>
      <t>V</t>
    </r>
    <r>
      <rPr>
        <b/>
        <vertAlign val="subscript"/>
        <sz val="10"/>
        <rFont val="Arial"/>
        <family val="2"/>
      </rPr>
      <t xml:space="preserve">OUT_ripple </t>
    </r>
    <r>
      <rPr>
        <b/>
        <sz val="10"/>
        <rFont val="Arial"/>
        <family val="2"/>
      </rPr>
      <t>ΔV</t>
    </r>
    <r>
      <rPr>
        <b/>
        <vertAlign val="subscript"/>
        <sz val="10"/>
        <rFont val="Arial"/>
        <family val="2"/>
      </rPr>
      <t>O</t>
    </r>
    <r>
      <rPr>
        <b/>
        <sz val="10"/>
        <rFont val="Arial"/>
        <family val="2"/>
      </rPr>
      <t>(V)(±0.2%)</t>
    </r>
  </si>
  <si>
    <t xml:space="preserve">   RT8458 Design Tool</t>
  </si>
  <si>
    <t>Determine the output Cap and external components</t>
  </si>
  <si>
    <t>2011.06.21</t>
  </si>
  <si>
    <t>Inductor at BCM(mH)</t>
  </si>
  <si>
    <t>R6(kΩ)</t>
  </si>
  <si>
    <t>R7(kΩ)</t>
  </si>
  <si>
    <t>Rs(Ω)</t>
  </si>
  <si>
    <t>ZD1(V)</t>
  </si>
  <si>
    <r>
      <t>C</t>
    </r>
    <r>
      <rPr>
        <b/>
        <vertAlign val="subscript"/>
        <sz val="10"/>
        <rFont val="Arial"/>
        <family val="2"/>
      </rPr>
      <t>IN,MIN</t>
    </r>
    <r>
      <rPr>
        <b/>
        <sz val="10"/>
        <rFont val="Arial"/>
        <family val="2"/>
      </rPr>
      <t>(uF)</t>
    </r>
  </si>
  <si>
    <r>
      <t>C</t>
    </r>
    <r>
      <rPr>
        <b/>
        <vertAlign val="subscript"/>
        <sz val="10"/>
        <rFont val="Arial"/>
        <family val="2"/>
      </rPr>
      <t>OUT,MIN</t>
    </r>
    <r>
      <rPr>
        <b/>
        <sz val="10"/>
        <rFont val="Arial"/>
        <family val="2"/>
      </rPr>
      <t>(uF)</t>
    </r>
  </si>
  <si>
    <t>Just need a small Cin for noise filter. 0.1~1uF is enough</t>
  </si>
  <si>
    <r>
      <t>Suggestion large C</t>
    </r>
    <r>
      <rPr>
        <vertAlign val="subscript"/>
        <sz val="12"/>
        <rFont val="Arial"/>
        <family val="2"/>
      </rPr>
      <t>OUT</t>
    </r>
    <r>
      <rPr>
        <sz val="12"/>
        <rFont val="Arial"/>
        <family val="2"/>
      </rPr>
      <t xml:space="preserve"> Over 100uF reduce I</t>
    </r>
    <r>
      <rPr>
        <vertAlign val="subscript"/>
        <sz val="12"/>
        <rFont val="Arial"/>
        <family val="2"/>
      </rPr>
      <t>OUT</t>
    </r>
    <r>
      <rPr>
        <sz val="12"/>
        <rFont val="Arial"/>
        <family val="2"/>
      </rPr>
      <t xml:space="preserve"> current ripple 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</si>
</sst>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_ "/>
    <numFmt numFmtId="177" formatCode="0.00_);[Red]\(0.00\)"/>
    <numFmt numFmtId="178" formatCode="0.000_);[Red]\(0.000\)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0"/>
      <name val="Arial"/>
      <family val="2"/>
    </font>
    <font>
      <sz val="12"/>
      <color indexed="9"/>
      <name val="新細明體"/>
      <family val="1"/>
    </font>
    <font>
      <b/>
      <sz val="36"/>
      <color indexed="18"/>
      <name val="Arial"/>
      <family val="2"/>
    </font>
    <font>
      <sz val="10"/>
      <name val="Arial"/>
      <family val="2"/>
    </font>
    <font>
      <sz val="36"/>
      <color indexed="18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41"/>
      <name val="新細明體"/>
      <family val="1"/>
    </font>
    <font>
      <b/>
      <sz val="8"/>
      <name val="Arial"/>
      <family val="2"/>
    </font>
    <font>
      <b/>
      <vertAlign val="subscript"/>
      <sz val="10"/>
      <name val="Arial"/>
      <family val="2"/>
    </font>
    <font>
      <vertAlign val="subscript"/>
      <sz val="12"/>
      <name val="Arial"/>
      <family val="2"/>
    </font>
    <font>
      <b/>
      <sz val="10"/>
      <color indexed="9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10"/>
      <name val="Arial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1" fillId="0" borderId="0" applyFont="0" applyFill="0" applyBorder="0" applyAlignment="0" applyProtection="0"/>
    <xf numFmtId="0" fontId="3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35" borderId="13" xfId="0" applyFont="1" applyFill="1" applyBorder="1" applyAlignment="1">
      <alignment vertical="center"/>
    </xf>
    <xf numFmtId="0" fontId="8" fillId="36" borderId="14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/>
    </xf>
    <xf numFmtId="0" fontId="8" fillId="36" borderId="15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37" borderId="10" xfId="0" applyFill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wrapText="1"/>
    </xf>
    <xf numFmtId="0" fontId="11" fillId="38" borderId="10" xfId="0" applyFont="1" applyFill="1" applyBorder="1" applyAlignment="1" quotePrefix="1">
      <alignment horizontal="left" wrapText="1"/>
    </xf>
    <xf numFmtId="0" fontId="10" fillId="0" borderId="10" xfId="0" applyFont="1" applyFill="1" applyBorder="1" applyAlignment="1" quotePrefix="1">
      <alignment wrapText="1"/>
    </xf>
    <xf numFmtId="0" fontId="0" fillId="34" borderId="10" xfId="0" applyFill="1" applyBorder="1" applyAlignment="1" quotePrefix="1">
      <alignment horizontal="left" wrapText="1"/>
    </xf>
    <xf numFmtId="0" fontId="8" fillId="36" borderId="13" xfId="0" applyFont="1" applyFill="1" applyBorder="1" applyAlignment="1">
      <alignment horizontal="center"/>
    </xf>
    <xf numFmtId="0" fontId="8" fillId="36" borderId="15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2" fillId="0" borderId="18" xfId="0" applyFont="1" applyBorder="1" applyAlignment="1">
      <alignment vertical="top" wrapText="1"/>
    </xf>
    <xf numFmtId="0" fontId="3" fillId="39" borderId="10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5" fillId="0" borderId="1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vertical="center"/>
    </xf>
    <xf numFmtId="0" fontId="15" fillId="40" borderId="2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8" fontId="0" fillId="0" borderId="0" xfId="0" applyNumberForma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2.png" /><Relationship Id="rId3" Type="http://schemas.openxmlformats.org/officeDocument/2006/relationships/image" Target="../media/image1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352425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2705100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1447800</xdr:colOff>
      <xdr:row>13</xdr:row>
      <xdr:rowOff>19050</xdr:rowOff>
    </xdr:from>
    <xdr:to>
      <xdr:col>3</xdr:col>
      <xdr:colOff>1028700</xdr:colOff>
      <xdr:row>27</xdr:row>
      <xdr:rowOff>76200</xdr:rowOff>
    </xdr:to>
    <xdr:pic>
      <xdr:nvPicPr>
        <xdr:cNvPr id="2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4791075"/>
          <a:ext cx="4657725" cy="2990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1438275</xdr:colOff>
      <xdr:row>27</xdr:row>
      <xdr:rowOff>142875</xdr:rowOff>
    </xdr:from>
    <xdr:to>
      <xdr:col>3</xdr:col>
      <xdr:colOff>1019175</xdr:colOff>
      <xdr:row>36</xdr:row>
      <xdr:rowOff>142875</xdr:rowOff>
    </xdr:to>
    <xdr:pic>
      <xdr:nvPicPr>
        <xdr:cNvPr id="3" name="Picture 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57350" y="7848600"/>
          <a:ext cx="4657725" cy="1885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361950</xdr:colOff>
      <xdr:row>16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49000" cy="3362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285750</xdr:colOff>
      <xdr:row>11</xdr:row>
      <xdr:rowOff>114300</xdr:rowOff>
    </xdr:from>
    <xdr:to>
      <xdr:col>7</xdr:col>
      <xdr:colOff>123825</xdr:colOff>
      <xdr:row>12</xdr:row>
      <xdr:rowOff>161925</xdr:rowOff>
    </xdr:to>
    <xdr:sp>
      <xdr:nvSpPr>
        <xdr:cNvPr id="2" name="橢圓 2"/>
        <xdr:cNvSpPr>
          <a:spLocks/>
        </xdr:cNvSpPr>
      </xdr:nvSpPr>
      <xdr:spPr>
        <a:xfrm>
          <a:off x="6172200" y="2314575"/>
          <a:ext cx="523875" cy="2476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12</xdr:row>
      <xdr:rowOff>104775</xdr:rowOff>
    </xdr:from>
    <xdr:to>
      <xdr:col>6</xdr:col>
      <xdr:colOff>333375</xdr:colOff>
      <xdr:row>14</xdr:row>
      <xdr:rowOff>142875</xdr:rowOff>
    </xdr:to>
    <xdr:sp>
      <xdr:nvSpPr>
        <xdr:cNvPr id="3" name="橢圓 3"/>
        <xdr:cNvSpPr>
          <a:spLocks/>
        </xdr:cNvSpPr>
      </xdr:nvSpPr>
      <xdr:spPr>
        <a:xfrm>
          <a:off x="5934075" y="2505075"/>
          <a:ext cx="285750" cy="4381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361950</xdr:colOff>
      <xdr:row>10</xdr:row>
      <xdr:rowOff>28575</xdr:rowOff>
    </xdr:from>
    <xdr:ext cx="419100" cy="304800"/>
    <xdr:sp>
      <xdr:nvSpPr>
        <xdr:cNvPr id="4" name="文字方塊 4"/>
        <xdr:cNvSpPr txBox="1">
          <a:spLocks noChangeArrowheads="1"/>
        </xdr:cNvSpPr>
      </xdr:nvSpPr>
      <xdr:spPr>
        <a:xfrm>
          <a:off x="6248400" y="2028825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R7</a:t>
          </a:r>
        </a:p>
      </xdr:txBody>
    </xdr:sp>
    <xdr:clientData/>
  </xdr:oneCellAnchor>
  <xdr:oneCellAnchor>
    <xdr:from>
      <xdr:col>5</xdr:col>
      <xdr:colOff>657225</xdr:colOff>
      <xdr:row>14</xdr:row>
      <xdr:rowOff>171450</xdr:rowOff>
    </xdr:from>
    <xdr:ext cx="419100" cy="314325"/>
    <xdr:sp>
      <xdr:nvSpPr>
        <xdr:cNvPr id="5" name="文字方塊 5"/>
        <xdr:cNvSpPr txBox="1">
          <a:spLocks noChangeArrowheads="1"/>
        </xdr:cNvSpPr>
      </xdr:nvSpPr>
      <xdr:spPr>
        <a:xfrm>
          <a:off x="5857875" y="2971800"/>
          <a:ext cx="419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R6</a:t>
          </a:r>
        </a:p>
      </xdr:txBody>
    </xdr:sp>
    <xdr:clientData/>
  </xdr:oneCellAnchor>
  <xdr:twoCellAnchor>
    <xdr:from>
      <xdr:col>7</xdr:col>
      <xdr:colOff>381000</xdr:colOff>
      <xdr:row>12</xdr:row>
      <xdr:rowOff>95250</xdr:rowOff>
    </xdr:from>
    <xdr:to>
      <xdr:col>8</xdr:col>
      <xdr:colOff>304800</xdr:colOff>
      <xdr:row>14</xdr:row>
      <xdr:rowOff>190500</xdr:rowOff>
    </xdr:to>
    <xdr:sp>
      <xdr:nvSpPr>
        <xdr:cNvPr id="6" name="橢圓 6"/>
        <xdr:cNvSpPr>
          <a:spLocks/>
        </xdr:cNvSpPr>
      </xdr:nvSpPr>
      <xdr:spPr>
        <a:xfrm>
          <a:off x="6953250" y="2495550"/>
          <a:ext cx="609600" cy="4953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428625</xdr:colOff>
      <xdr:row>15</xdr:row>
      <xdr:rowOff>9525</xdr:rowOff>
    </xdr:from>
    <xdr:ext cx="533400" cy="304800"/>
    <xdr:sp>
      <xdr:nvSpPr>
        <xdr:cNvPr id="7" name="文字方塊 7"/>
        <xdr:cNvSpPr txBox="1">
          <a:spLocks noChangeArrowheads="1"/>
        </xdr:cNvSpPr>
      </xdr:nvSpPr>
      <xdr:spPr>
        <a:xfrm>
          <a:off x="7000875" y="30099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ZD1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B56" sqref="B56"/>
    </sheetView>
  </sheetViews>
  <sheetFormatPr defaultColWidth="9.00390625" defaultRowHeight="15.75"/>
  <cols>
    <col min="1" max="1" width="2.875" style="0" bestFit="1" customWidth="1"/>
    <col min="2" max="2" width="30.875" style="0" customWidth="1"/>
    <col min="3" max="3" width="35.75390625" style="0" customWidth="1"/>
    <col min="4" max="4" width="32.00390625" style="0" customWidth="1"/>
  </cols>
  <sheetData>
    <row r="1" spans="1:4" ht="72.75" customHeight="1" thickBot="1">
      <c r="A1" s="3"/>
      <c r="B1" s="4"/>
      <c r="C1" s="39" t="s">
        <v>38</v>
      </c>
      <c r="D1" s="40"/>
    </row>
    <row r="2" spans="1:4" ht="16.5">
      <c r="A2" s="5"/>
      <c r="B2" s="6" t="s">
        <v>4</v>
      </c>
      <c r="C2" s="7" t="s">
        <v>5</v>
      </c>
      <c r="D2" s="8" t="s">
        <v>6</v>
      </c>
    </row>
    <row r="3" spans="1:4" ht="63">
      <c r="A3" s="9"/>
      <c r="B3" s="10" t="s">
        <v>7</v>
      </c>
      <c r="C3" s="12" t="s">
        <v>8</v>
      </c>
      <c r="D3" s="11" t="s">
        <v>39</v>
      </c>
    </row>
    <row r="5" spans="2:4" ht="16.5">
      <c r="B5" s="41" t="s">
        <v>3</v>
      </c>
      <c r="C5" s="41"/>
      <c r="D5" s="13"/>
    </row>
    <row r="6" spans="2:4" ht="16.5">
      <c r="B6" s="14"/>
      <c r="C6" s="15" t="s">
        <v>9</v>
      </c>
      <c r="D6" s="16"/>
    </row>
    <row r="7" spans="2:4" ht="16.5">
      <c r="B7" s="17"/>
      <c r="C7" s="18" t="s">
        <v>10</v>
      </c>
      <c r="D7" s="16"/>
    </row>
    <row r="8" spans="2:4" ht="16.5">
      <c r="B8" s="19"/>
      <c r="C8" s="18" t="s">
        <v>11</v>
      </c>
      <c r="D8" s="16"/>
    </row>
    <row r="9" ht="17.25" thickBot="1"/>
    <row r="10" spans="2:4" ht="16.5">
      <c r="B10" s="20" t="s">
        <v>12</v>
      </c>
      <c r="C10" s="7" t="s">
        <v>13</v>
      </c>
      <c r="D10" s="21" t="s">
        <v>14</v>
      </c>
    </row>
    <row r="11" spans="2:4" ht="75.75" customHeight="1" thickBot="1">
      <c r="B11" s="22" t="s">
        <v>15</v>
      </c>
      <c r="C11" s="23" t="s">
        <v>40</v>
      </c>
      <c r="D11" s="24" t="s">
        <v>16</v>
      </c>
    </row>
    <row r="13" spans="2:4" ht="16.5">
      <c r="B13" s="42" t="s">
        <v>17</v>
      </c>
      <c r="C13" s="42"/>
      <c r="D13" s="42"/>
    </row>
    <row r="14" spans="2:4" ht="16.5">
      <c r="B14" s="26"/>
      <c r="C14" s="27"/>
      <c r="D14" s="28"/>
    </row>
    <row r="15" spans="2:4" ht="16.5">
      <c r="B15" s="29"/>
      <c r="C15" s="30"/>
      <c r="D15" s="31"/>
    </row>
    <row r="16" spans="2:4" ht="16.5">
      <c r="B16" s="29"/>
      <c r="C16" s="30"/>
      <c r="D16" s="31"/>
    </row>
    <row r="17" spans="2:4" ht="16.5">
      <c r="B17" s="29"/>
      <c r="C17" s="30"/>
      <c r="D17" s="31"/>
    </row>
    <row r="18" spans="2:4" ht="16.5">
      <c r="B18" s="29"/>
      <c r="C18" s="30"/>
      <c r="D18" s="31"/>
    </row>
    <row r="19" spans="2:4" ht="16.5">
      <c r="B19" s="29"/>
      <c r="C19" s="30"/>
      <c r="D19" s="31"/>
    </row>
    <row r="20" spans="2:4" ht="16.5">
      <c r="B20" s="29"/>
      <c r="C20" s="30"/>
      <c r="D20" s="31"/>
    </row>
    <row r="21" spans="2:4" ht="16.5">
      <c r="B21" s="29"/>
      <c r="C21" s="30"/>
      <c r="D21" s="31"/>
    </row>
    <row r="22" spans="2:4" ht="16.5">
      <c r="B22" s="29"/>
      <c r="C22" s="30"/>
      <c r="D22" s="31"/>
    </row>
    <row r="23" spans="2:4" ht="16.5">
      <c r="B23" s="29"/>
      <c r="C23" s="30"/>
      <c r="D23" s="31"/>
    </row>
    <row r="24" spans="2:4" ht="16.5">
      <c r="B24" s="29"/>
      <c r="C24" s="30"/>
      <c r="D24" s="31"/>
    </row>
    <row r="25" spans="2:4" ht="16.5">
      <c r="B25" s="29"/>
      <c r="C25" s="30"/>
      <c r="D25" s="31"/>
    </row>
    <row r="26" spans="2:4" ht="16.5">
      <c r="B26" s="29"/>
      <c r="C26" s="30"/>
      <c r="D26" s="31"/>
    </row>
    <row r="27" spans="2:4" ht="16.5">
      <c r="B27" s="29"/>
      <c r="C27" s="30"/>
      <c r="D27" s="31"/>
    </row>
    <row r="28" spans="2:4" ht="16.5">
      <c r="B28" s="29"/>
      <c r="C28" s="30"/>
      <c r="D28" s="31"/>
    </row>
    <row r="29" spans="2:4" ht="16.5">
      <c r="B29" s="29"/>
      <c r="C29" s="30"/>
      <c r="D29" s="31"/>
    </row>
    <row r="30" spans="2:4" ht="16.5">
      <c r="B30" s="29"/>
      <c r="C30" s="30"/>
      <c r="D30" s="31"/>
    </row>
    <row r="31" spans="2:4" ht="16.5">
      <c r="B31" s="29"/>
      <c r="C31" s="30"/>
      <c r="D31" s="31"/>
    </row>
    <row r="32" spans="2:4" ht="16.5">
      <c r="B32" s="29"/>
      <c r="C32" s="30"/>
      <c r="D32" s="31"/>
    </row>
    <row r="33" spans="2:4" ht="16.5">
      <c r="B33" s="29"/>
      <c r="C33" s="30"/>
      <c r="D33" s="31"/>
    </row>
    <row r="34" spans="2:4" ht="16.5">
      <c r="B34" s="29"/>
      <c r="C34" s="30"/>
      <c r="D34" s="31"/>
    </row>
    <row r="35" spans="2:4" ht="16.5">
      <c r="B35" s="29"/>
      <c r="C35" s="30"/>
      <c r="D35" s="31"/>
    </row>
    <row r="36" spans="2:4" ht="16.5">
      <c r="B36" s="29"/>
      <c r="C36" s="30"/>
      <c r="D36" s="31"/>
    </row>
    <row r="37" spans="2:4" ht="16.5">
      <c r="B37" s="32"/>
      <c r="C37" s="33"/>
      <c r="D37" s="34"/>
    </row>
  </sheetData>
  <sheetProtection password="CE4E" sheet="1" objects="1" scenarios="1" selectLockedCells="1" selectUnlockedCells="1"/>
  <mergeCells count="3">
    <mergeCell ref="C1:D1"/>
    <mergeCell ref="B5:C5"/>
    <mergeCell ref="B13:D13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B37"/>
  <sheetViews>
    <sheetView zoomScalePageLayoutView="0" workbookViewId="0" topLeftCell="A25">
      <selection activeCell="B45" sqref="B45"/>
    </sheetView>
  </sheetViews>
  <sheetFormatPr defaultColWidth="9.00390625" defaultRowHeight="15.75"/>
  <cols>
    <col min="1" max="2" width="20.625" style="0" customWidth="1"/>
  </cols>
  <sheetData>
    <row r="12" spans="1:2" ht="16.5">
      <c r="A12" s="43" t="s">
        <v>23</v>
      </c>
      <c r="B12" s="44"/>
    </row>
    <row r="13" spans="1:2" ht="16.5">
      <c r="A13" s="1" t="s">
        <v>20</v>
      </c>
      <c r="B13" s="35">
        <v>180</v>
      </c>
    </row>
    <row r="14" spans="1:2" ht="16.5">
      <c r="A14" s="1" t="s">
        <v>21</v>
      </c>
      <c r="B14" s="35">
        <v>90</v>
      </c>
    </row>
    <row r="15" spans="1:2" ht="16.5">
      <c r="A15" s="1" t="s">
        <v>22</v>
      </c>
      <c r="B15" s="35">
        <v>264</v>
      </c>
    </row>
    <row r="16" spans="1:2" ht="16.5">
      <c r="A16" s="1" t="s">
        <v>31</v>
      </c>
      <c r="B16" s="36">
        <v>60</v>
      </c>
    </row>
    <row r="17" spans="1:2" ht="16.5">
      <c r="A17" s="43" t="s">
        <v>26</v>
      </c>
      <c r="B17" s="44"/>
    </row>
    <row r="18" spans="1:2" ht="16.5">
      <c r="A18" s="1" t="s">
        <v>29</v>
      </c>
      <c r="B18" s="35">
        <v>28</v>
      </c>
    </row>
    <row r="19" spans="1:2" ht="16.5">
      <c r="A19" s="1" t="s">
        <v>30</v>
      </c>
      <c r="B19" s="35">
        <v>0.36</v>
      </c>
    </row>
    <row r="20" spans="1:2" ht="16.5">
      <c r="A20" s="43" t="s">
        <v>25</v>
      </c>
      <c r="B20" s="44"/>
    </row>
    <row r="21" spans="1:2" ht="16.5">
      <c r="A21" s="25" t="s">
        <v>32</v>
      </c>
      <c r="B21" s="36">
        <v>48</v>
      </c>
    </row>
    <row r="22" spans="1:2" ht="16.5">
      <c r="A22" s="25" t="s">
        <v>33</v>
      </c>
      <c r="B22" s="37">
        <f>1000000/(B21*1000)</f>
        <v>20.833333333333332</v>
      </c>
    </row>
    <row r="23" spans="1:2" ht="16.5">
      <c r="A23" s="43" t="s">
        <v>24</v>
      </c>
      <c r="B23" s="44"/>
    </row>
    <row r="24" spans="1:2" ht="16.5">
      <c r="A24" s="1" t="s">
        <v>2</v>
      </c>
      <c r="B24" s="36">
        <v>90</v>
      </c>
    </row>
    <row r="26" spans="1:2" ht="16.5">
      <c r="A26" s="43" t="s">
        <v>27</v>
      </c>
      <c r="B26" s="44"/>
    </row>
    <row r="27" spans="1:2" ht="16.5">
      <c r="A27" s="2" t="s">
        <v>44</v>
      </c>
      <c r="B27" s="45">
        <f>0.178/B19</f>
        <v>0.49444444444444446</v>
      </c>
    </row>
    <row r="28" spans="1:2" ht="16.5">
      <c r="A28" s="2" t="s">
        <v>34</v>
      </c>
      <c r="B28" s="45">
        <f>B18*100/(1.414*B13)</f>
        <v>11.001100110011002</v>
      </c>
    </row>
    <row r="29" spans="1:2" ht="16.5">
      <c r="A29" s="2" t="s">
        <v>1</v>
      </c>
      <c r="B29" s="45">
        <f>B22*B28/100</f>
        <v>2.291895856252292</v>
      </c>
    </row>
    <row r="30" spans="1:2" ht="16.5">
      <c r="A30" s="2" t="s">
        <v>0</v>
      </c>
      <c r="B30" s="45">
        <f>B22*(1-(B28/100))</f>
        <v>18.54143747708104</v>
      </c>
    </row>
    <row r="31" spans="1:2" ht="16.5">
      <c r="A31" s="2" t="s">
        <v>41</v>
      </c>
      <c r="B31" s="45">
        <f>B18*(1/B21*1000)*(1-(B28/100))/(2*B19)/1000</f>
        <v>0.7210559018864849</v>
      </c>
    </row>
    <row r="32" spans="1:2" ht="16.5">
      <c r="A32" s="2" t="s">
        <v>18</v>
      </c>
      <c r="B32" s="45">
        <f>1.2*1.414213*B15</f>
        <v>448.02267839999996</v>
      </c>
    </row>
    <row r="33" spans="1:2" ht="16.5">
      <c r="A33" s="2" t="s">
        <v>46</v>
      </c>
      <c r="B33" s="45">
        <f>B18*B19*1000000/(((1.414*1.414*B14*B14)-(B37*B37))*B24/100*B16)</f>
        <v>14.293983355085203</v>
      </c>
    </row>
    <row r="34" spans="1:2" ht="16.5">
      <c r="A34" s="2" t="s">
        <v>19</v>
      </c>
      <c r="B34" s="45">
        <f>1.2*1.41421*B18</f>
        <v>47.517456</v>
      </c>
    </row>
    <row r="35" spans="1:2" ht="16.5">
      <c r="A35" s="2" t="s">
        <v>47</v>
      </c>
      <c r="B35" s="45">
        <f>(B18*B30)/(8*B31/1000*B36*B21*B21*1000000)*1000000</f>
        <v>348.77232142857133</v>
      </c>
    </row>
    <row r="36" spans="1:2" ht="16.5">
      <c r="A36" s="2" t="s">
        <v>37</v>
      </c>
      <c r="B36" s="45">
        <f>B18*0.004</f>
        <v>0.112</v>
      </c>
    </row>
    <row r="37" spans="1:2" ht="16.5">
      <c r="A37" s="2" t="s">
        <v>28</v>
      </c>
      <c r="B37" s="45">
        <f>2*B18</f>
        <v>56</v>
      </c>
    </row>
  </sheetData>
  <sheetProtection password="CE4E" sheet="1" objects="1" scenarios="1"/>
  <mergeCells count="5">
    <mergeCell ref="A26:B26"/>
    <mergeCell ref="A12:B12"/>
    <mergeCell ref="A17:B17"/>
    <mergeCell ref="A20:B20"/>
    <mergeCell ref="A23:B23"/>
  </mergeCells>
  <printOptions/>
  <pageMargins left="0.7" right="0.7" top="0.75" bottom="0.75" header="0.3" footer="0.3"/>
  <pageSetup horizontalDpi="200" verticalDpi="200" orientation="portrait" paperSize="9" r:id="rId3"/>
  <legacyDrawing r:id="rId2"/>
  <oleObjects>
    <oleObject progId="Visio.Drawing.11" shapeId="16054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8:F44"/>
  <sheetViews>
    <sheetView tabSelected="1" zoomScalePageLayoutView="0" workbookViewId="0" topLeftCell="A1">
      <selection activeCell="I43" sqref="I43"/>
    </sheetView>
  </sheetViews>
  <sheetFormatPr defaultColWidth="9.00390625" defaultRowHeight="15.75"/>
  <cols>
    <col min="1" max="2" width="20.625" style="0" customWidth="1"/>
  </cols>
  <sheetData>
    <row r="18" spans="1:2" ht="16.5">
      <c r="A18" s="43" t="s">
        <v>23</v>
      </c>
      <c r="B18" s="44"/>
    </row>
    <row r="19" spans="1:2" ht="16.5">
      <c r="A19" s="1" t="s">
        <v>20</v>
      </c>
      <c r="B19" s="35">
        <v>180</v>
      </c>
    </row>
    <row r="20" spans="1:2" ht="16.5">
      <c r="A20" s="1" t="s">
        <v>21</v>
      </c>
      <c r="B20" s="35">
        <v>90</v>
      </c>
    </row>
    <row r="21" spans="1:2" ht="16.5">
      <c r="A21" s="1" t="s">
        <v>22</v>
      </c>
      <c r="B21" s="35">
        <v>264</v>
      </c>
    </row>
    <row r="22" spans="1:2" ht="16.5">
      <c r="A22" s="1" t="s">
        <v>31</v>
      </c>
      <c r="B22" s="36">
        <v>60</v>
      </c>
    </row>
    <row r="23" spans="1:2" ht="16.5">
      <c r="A23" s="43" t="s">
        <v>26</v>
      </c>
      <c r="B23" s="44"/>
    </row>
    <row r="24" spans="1:2" ht="16.5">
      <c r="A24" s="1" t="s">
        <v>29</v>
      </c>
      <c r="B24" s="35">
        <v>28</v>
      </c>
    </row>
    <row r="25" spans="1:2" ht="16.5">
      <c r="A25" s="1" t="s">
        <v>30</v>
      </c>
      <c r="B25" s="35">
        <v>0.36</v>
      </c>
    </row>
    <row r="26" spans="1:2" ht="16.5">
      <c r="A26" s="1" t="s">
        <v>42</v>
      </c>
      <c r="B26" s="35">
        <v>47</v>
      </c>
    </row>
    <row r="27" spans="1:2" ht="16.5">
      <c r="A27" s="1" t="s">
        <v>43</v>
      </c>
      <c r="B27" s="35">
        <v>560</v>
      </c>
    </row>
    <row r="28" spans="1:2" ht="16.5">
      <c r="A28" s="1" t="s">
        <v>45</v>
      </c>
      <c r="B28" s="35">
        <v>9</v>
      </c>
    </row>
    <row r="29" spans="1:2" ht="16.5">
      <c r="A29" s="43" t="s">
        <v>25</v>
      </c>
      <c r="B29" s="44"/>
    </row>
    <row r="30" spans="1:2" ht="16.5">
      <c r="A30" s="25" t="s">
        <v>32</v>
      </c>
      <c r="B30" s="36">
        <v>48</v>
      </c>
    </row>
    <row r="31" spans="1:2" ht="16.5">
      <c r="A31" s="25" t="s">
        <v>33</v>
      </c>
      <c r="B31" s="37">
        <f>1000000/(B30*1000)</f>
        <v>20.833333333333332</v>
      </c>
    </row>
    <row r="32" spans="1:2" ht="16.5">
      <c r="A32" s="43" t="s">
        <v>24</v>
      </c>
      <c r="B32" s="44"/>
    </row>
    <row r="33" spans="1:2" ht="16.5">
      <c r="A33" s="1" t="s">
        <v>2</v>
      </c>
      <c r="B33" s="36">
        <v>90</v>
      </c>
    </row>
    <row r="35" spans="1:2" ht="16.5">
      <c r="A35" s="43" t="s">
        <v>27</v>
      </c>
      <c r="B35" s="44"/>
    </row>
    <row r="36" spans="1:2" ht="16.5">
      <c r="A36" s="2" t="s">
        <v>44</v>
      </c>
      <c r="B36" s="45">
        <f>(B26/(B26+B27))*B28/1.2*0.178/B25</f>
        <v>0.28713618890719383</v>
      </c>
    </row>
    <row r="37" spans="1:2" ht="16.5">
      <c r="A37" s="2" t="s">
        <v>34</v>
      </c>
      <c r="B37" s="45">
        <f>B24*100/(1.414*B19)</f>
        <v>11.001100110011002</v>
      </c>
    </row>
    <row r="38" spans="1:2" ht="16.5">
      <c r="A38" s="2" t="s">
        <v>1</v>
      </c>
      <c r="B38" s="45">
        <f>B31*B37/100</f>
        <v>2.291895856252292</v>
      </c>
    </row>
    <row r="39" spans="1:2" ht="16.5">
      <c r="A39" s="2" t="s">
        <v>0</v>
      </c>
      <c r="B39" s="45">
        <f>B31*(1-(B37/100))</f>
        <v>18.54143747708104</v>
      </c>
    </row>
    <row r="40" spans="1:2" ht="16.5">
      <c r="A40" s="2" t="s">
        <v>41</v>
      </c>
      <c r="B40" s="45">
        <f>B24*(1/B30*1000)*(1-(B37/100))/(2*B25)/1000</f>
        <v>0.7210559018864849</v>
      </c>
    </row>
    <row r="41" spans="1:2" ht="16.5">
      <c r="A41" s="2" t="s">
        <v>18</v>
      </c>
      <c r="B41" s="45">
        <f>1.2*1.414213*B21</f>
        <v>448.02267839999996</v>
      </c>
    </row>
    <row r="42" spans="1:6" ht="16.5">
      <c r="A42" s="2" t="s">
        <v>35</v>
      </c>
      <c r="B42" s="46" t="s">
        <v>48</v>
      </c>
      <c r="C42" s="38"/>
      <c r="D42" s="38"/>
      <c r="E42" s="38"/>
      <c r="F42" s="38"/>
    </row>
    <row r="43" spans="1:2" ht="16.5">
      <c r="A43" s="2" t="s">
        <v>19</v>
      </c>
      <c r="B43" s="45">
        <f>1.2*1.41421*B24</f>
        <v>47.517456</v>
      </c>
    </row>
    <row r="44" spans="1:2" ht="19.5">
      <c r="A44" s="2" t="s">
        <v>36</v>
      </c>
      <c r="B44" s="46" t="s">
        <v>49</v>
      </c>
    </row>
  </sheetData>
  <sheetProtection password="CE4E" sheet="1" objects="1" scenarios="1"/>
  <mergeCells count="5">
    <mergeCell ref="A35:B35"/>
    <mergeCell ref="A18:B18"/>
    <mergeCell ref="A23:B23"/>
    <mergeCell ref="A29:B29"/>
    <mergeCell ref="A32:B32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2012-11-12T16:12:08Z</dcterms:modified>
  <cp:category/>
  <cp:version/>
  <cp:contentType/>
  <cp:contentStatus/>
</cp:coreProperties>
</file>